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CĐ" sheetId="3" r:id="rId1"/>
    <sheet name="Thu " sheetId="1" r:id="rId2"/>
    <sheet name="Chi" sheetId="2" r:id="rId3"/>
  </sheets>
  <calcPr calcId="162913"/>
</workbook>
</file>

<file path=xl/calcChain.xml><?xml version="1.0" encoding="utf-8"?>
<calcChain xmlns="http://schemas.openxmlformats.org/spreadsheetml/2006/main">
  <c r="E29" i="2" l="1"/>
  <c r="E16" i="3"/>
  <c r="E15" i="3"/>
  <c r="E14" i="3"/>
  <c r="E13" i="3" s="1"/>
  <c r="E10" i="3"/>
  <c r="E9" i="3"/>
  <c r="E8" i="3" s="1"/>
  <c r="E25" i="2"/>
  <c r="E17" i="2"/>
  <c r="D17" i="2"/>
  <c r="D25" i="2"/>
  <c r="E24" i="2"/>
  <c r="D24" i="2"/>
  <c r="E23" i="2"/>
  <c r="D23" i="2"/>
  <c r="E22" i="2"/>
  <c r="D22" i="2"/>
  <c r="F27" i="2"/>
  <c r="E10" i="2"/>
  <c r="C13" i="2"/>
  <c r="E13" i="2" l="1"/>
  <c r="D13" i="2"/>
  <c r="E9" i="2" l="1"/>
  <c r="E8" i="2" s="1"/>
  <c r="D29" i="1" l="1"/>
  <c r="E27" i="1" l="1"/>
  <c r="D17" i="1"/>
  <c r="E17" i="1"/>
  <c r="E9" i="1" s="1"/>
  <c r="E8" i="1" s="1"/>
  <c r="H9" i="2" l="1"/>
  <c r="H8" i="2" s="1"/>
  <c r="G29" i="1" l="1"/>
  <c r="G28" i="1"/>
  <c r="H27" i="1"/>
  <c r="F16" i="2" l="1"/>
  <c r="F15" i="2"/>
  <c r="F26" i="2"/>
  <c r="D9" i="1"/>
  <c r="F20" i="1"/>
  <c r="C17" i="3" l="1"/>
  <c r="C16" i="3"/>
  <c r="F29" i="1" l="1"/>
  <c r="D16" i="3" l="1"/>
  <c r="G12" i="3" l="1"/>
  <c r="G13" i="1"/>
  <c r="G15" i="1"/>
  <c r="G16" i="1"/>
  <c r="G19" i="1"/>
  <c r="G25" i="1"/>
  <c r="G10" i="1"/>
  <c r="G12" i="1"/>
  <c r="D10" i="2"/>
  <c r="D15" i="3" s="1"/>
  <c r="G24" i="1"/>
  <c r="D29" i="2"/>
  <c r="G16" i="3" l="1"/>
  <c r="D19" i="3"/>
  <c r="G17" i="1"/>
  <c r="D14" i="3"/>
  <c r="G15" i="3"/>
  <c r="D9" i="2"/>
  <c r="F16" i="3"/>
  <c r="F17" i="3"/>
  <c r="F11" i="2"/>
  <c r="F13" i="2"/>
  <c r="F17" i="2"/>
  <c r="F18" i="2"/>
  <c r="F19" i="2"/>
  <c r="F20" i="2"/>
  <c r="F21" i="2"/>
  <c r="F22" i="2"/>
  <c r="F23" i="2"/>
  <c r="F24" i="2"/>
  <c r="F25" i="2"/>
  <c r="F28" i="2"/>
  <c r="C10" i="2"/>
  <c r="C9" i="2" s="1"/>
  <c r="C8" i="2" s="1"/>
  <c r="F12" i="1"/>
  <c r="F13" i="1"/>
  <c r="F15" i="1"/>
  <c r="F16" i="1"/>
  <c r="F19" i="1"/>
  <c r="F21" i="1"/>
  <c r="F23" i="1"/>
  <c r="F24" i="1"/>
  <c r="F25" i="1"/>
  <c r="F28" i="1"/>
  <c r="F10" i="1"/>
  <c r="D27" i="1"/>
  <c r="C27" i="1"/>
  <c r="C17" i="1"/>
  <c r="C9" i="1" s="1"/>
  <c r="F27" i="1" l="1"/>
  <c r="G27" i="1"/>
  <c r="C15" i="3"/>
  <c r="C8" i="1"/>
  <c r="C10" i="3"/>
  <c r="C9" i="3" s="1"/>
  <c r="C8" i="3" s="1"/>
  <c r="D13" i="3"/>
  <c r="D8" i="2"/>
  <c r="G14" i="3"/>
  <c r="D8" i="1"/>
  <c r="F9" i="1"/>
  <c r="D10" i="3"/>
  <c r="G9" i="1"/>
  <c r="F17" i="1"/>
  <c r="F10" i="2"/>
  <c r="F9" i="2" l="1"/>
  <c r="F15" i="3"/>
  <c r="C14" i="3"/>
  <c r="F8" i="2"/>
  <c r="G8" i="1"/>
  <c r="F8" i="1"/>
  <c r="G13" i="3"/>
  <c r="D9" i="3"/>
  <c r="D8" i="3" s="1"/>
  <c r="F10" i="3"/>
  <c r="G10" i="3"/>
  <c r="C13" i="3" l="1"/>
  <c r="F13" i="3" s="1"/>
  <c r="F14" i="3"/>
  <c r="F9" i="3"/>
  <c r="G9" i="3"/>
  <c r="F8" i="3" l="1"/>
  <c r="G8" i="3"/>
</calcChain>
</file>

<file path=xl/sharedStrings.xml><?xml version="1.0" encoding="utf-8"?>
<sst xmlns="http://schemas.openxmlformats.org/spreadsheetml/2006/main" count="171" uniqueCount="85">
  <si>
    <t>UBND HUYỆN PHÚ HOÀ</t>
  </si>
  <si>
    <t>Biểu số 94/CK-NSNN</t>
  </si>
  <si>
    <t/>
  </si>
  <si>
    <t>SO SÁNH ƯỚC THỰC HIỆN VỚI (%)</t>
  </si>
  <si>
    <t>STT</t>
  </si>
  <si>
    <t>NỘI DUNG</t>
  </si>
  <si>
    <t>DỰ TOÁN NĂM</t>
  </si>
  <si>
    <t>CÙNG KỲ NĂM TRƯỚC</t>
  </si>
  <si>
    <t>A</t>
  </si>
  <si>
    <t>TỔNG THU NSNN TRÊN ĐỊA BÀN</t>
  </si>
  <si>
    <t>I</t>
  </si>
  <si>
    <t>Thu nội địa</t>
  </si>
  <si>
    <t>1</t>
  </si>
  <si>
    <t>Thu từ khu vực doanh nghiệp nhà nước</t>
  </si>
  <si>
    <t>2</t>
  </si>
  <si>
    <t>Thu từ khu vực doanh nghiệp có vốn đầu tư nước ngoài</t>
  </si>
  <si>
    <t>0</t>
  </si>
  <si>
    <t>3</t>
  </si>
  <si>
    <t>Thu từ khu vực kinh tế ngoài quốc doanh</t>
  </si>
  <si>
    <t>4</t>
  </si>
  <si>
    <t>Thuế thu nhập cá nhân</t>
  </si>
  <si>
    <t>5</t>
  </si>
  <si>
    <t>Thuế bảo vệ môi trường</t>
  </si>
  <si>
    <t>6</t>
  </si>
  <si>
    <t>Lệ phí trước bạ</t>
  </si>
  <si>
    <t>7</t>
  </si>
  <si>
    <t>Thu phí, lệ phí</t>
  </si>
  <si>
    <t>8</t>
  </si>
  <si>
    <t>Các khoản thu về nhà, đất</t>
  </si>
  <si>
    <t>-</t>
  </si>
  <si>
    <t>Thuế sử dụng đất nông nghiệp</t>
  </si>
  <si>
    <t>Thuế sử dụng đất phi nông nghiệp</t>
  </si>
  <si>
    <t>Tiền cho thuê đất, thuê mặt nước</t>
  </si>
  <si>
    <t>Tiền cho thuê và tiền bán nhà ở thuộc sở hữu nhà nước</t>
  </si>
  <si>
    <t>Thu khác ngân sách</t>
  </si>
  <si>
    <t>Thu từ quỹ đất công ích, hoa lợi công sản khác</t>
  </si>
  <si>
    <t>II</t>
  </si>
  <si>
    <t>Thu viện trợ</t>
  </si>
  <si>
    <t>B</t>
  </si>
  <si>
    <t>THU NGÂN SÁCH HUYỆN ĐƯỢC HƯỞNG THEO PHÂN CẤP</t>
  </si>
  <si>
    <t>Từ các khoản thu phân chia</t>
  </si>
  <si>
    <t>Các khoản thu ngân sách huyện được hưởng 100%</t>
  </si>
  <si>
    <t>Chi đầu tư phát triển</t>
  </si>
  <si>
    <t>Chi đầu tư cho các dự án</t>
  </si>
  <si>
    <t>III</t>
  </si>
  <si>
    <t>Chi thường xuyên</t>
  </si>
  <si>
    <t>Chi giáo dục - đào tạo và dạy nghề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</si>
  <si>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</si>
  <si>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</si>
  <si>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</si>
  <si>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</si>
  <si>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</si>
  <si>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bảo đảm xã hội</t>
  </si>
  <si>
    <t>Biểu số 93/CK-NSNN</t>
  </si>
  <si>
    <t>TỔNG NGUỒN THU NSNN TRÊN ĐỊA BÀN</t>
  </si>
  <si>
    <t>Thu cân đối NSNN</t>
  </si>
  <si>
    <t>Thu chuyển nguồn từ năm trước chuyển sang</t>
  </si>
  <si>
    <t>TỔNG CHI NGÂN SÁCH HUYỆN</t>
  </si>
  <si>
    <t> I</t>
  </si>
  <si>
    <t>Tổng chi cân đối ngân sách huyện</t>
  </si>
  <si>
    <t>Dự phòng ngân sách</t>
  </si>
  <si>
    <t>Chi từ nguồn bổ sung có mục tiêu từ NS cấp tỉnh</t>
  </si>
  <si>
    <t>Biểu số 95/CK-NSNN</t>
  </si>
  <si>
    <t>CHI CÂN ĐỐI NGÂN SÁCH HUYỆN</t>
  </si>
  <si>
    <t>Chi đầu tư phát triển khác</t>
  </si>
  <si>
    <t>Trong đó:</t>
  </si>
  <si>
    <t>Chi hoạt động kinh tế</t>
  </si>
  <si>
    <t>Chi hoạt động của cơ quan quản lý hành chính, đảng, đoàn thể</t>
  </si>
  <si>
    <t>CHI TỪ NGUỒN BỔ SUNG CÓ MỤC TIÊU TỪ NGÂN SÁCH CẤP TRÊN</t>
  </si>
  <si>
    <t>Chương trình mục tiêu quốc gia</t>
  </si>
  <si>
    <t>Cho các chương trình dự án quan trọng vốn đầu tư</t>
  </si>
  <si>
    <t>Cho các nhiệm vụ, chính sách kinh phí thường xuyên</t>
  </si>
  <si>
    <t>Thu cấp quyền khai thác khoáng sản</t>
  </si>
  <si>
    <t xml:space="preserve">Tạo nguồn 50% tăng thu thực hiện CCTL </t>
  </si>
  <si>
    <t>Đơn vị: đồng</t>
  </si>
  <si>
    <t>Chi an ninh</t>
  </si>
  <si>
    <t>Chi quốc phòng</t>
  </si>
  <si>
    <t>Chi khác</t>
  </si>
  <si>
    <t>ƯỚC THỰC HIỆN CHI NGÂN SÁCH HUYỆN QÚY 2-2024</t>
  </si>
  <si>
    <t>CÂN ĐỐI NGÂN SÁCH HUYỆN QUÝ 03 NĂM 2024</t>
  </si>
  <si>
    <t>Tiền sử dụng đất</t>
  </si>
  <si>
    <t>ƯỚC THỰC HIỆN THU NGÂN SÁCH NHÀ NƯỚC QÚY 3-2024</t>
  </si>
  <si>
    <t xml:space="preserve">ƯỚC THỰC HIỆN </t>
  </si>
  <si>
    <t xml:space="preserve"> QÚY 3-2024</t>
  </si>
  <si>
    <t>LUỸ KÉ 9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</si>
</sst>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;\-#,##0"/>
    <numFmt numFmtId="165" formatCode="#,##0.00%;\-#,##0%"/>
    <numFmt numFmtId="166" formatCode="#,##0.00%;\-#,##0.00%"/>
    <numFmt numFmtId="167" formatCode="_(* #,##0_);_(* \(#,##0\);_(* &quot;-&quot;??_);_(@_)"/>
    <numFmt numFmtId="168" formatCode="#,##0.0%;\-#,##0%"/>
    <numFmt numFmtId="169" formatCode="#,##0.00%;\-#,##0.0%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/>
    <xf numFmtId="167" fontId="3" fillId="0" borderId="0" xfId="1" applyNumberFormat="1" applyFont="1"/>
    <xf numFmtId="167" fontId="2" fillId="0" borderId="0" xfId="1" applyNumberFormat="1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7" fontId="5" fillId="0" borderId="0" xfId="1" applyNumberFormat="1" applyFont="1"/>
    <xf numFmtId="0" fontId="5" fillId="0" borderId="0" xfId="0" applyFont="1"/>
    <xf numFmtId="164" fontId="6" fillId="2" borderId="3" xfId="0" applyNumberFormat="1" applyFont="1" applyFill="1" applyBorder="1" applyAlignment="1">
      <alignment horizontal="right" vertical="center" wrapText="1"/>
    </xf>
    <xf numFmtId="167" fontId="5" fillId="0" borderId="0" xfId="0" applyNumberFormat="1" applyFont="1"/>
    <xf numFmtId="0" fontId="6" fillId="2" borderId="3" xfId="0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167" fontId="7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164" fontId="6" fillId="2" borderId="7" xfId="0" applyNumberFormat="1" applyFont="1" applyFill="1" applyBorder="1" applyAlignment="1">
      <alignment horizontal="right" vertical="center" wrapText="1"/>
    </xf>
    <xf numFmtId="164" fontId="7" fillId="0" borderId="0" xfId="0" applyNumberFormat="1" applyFont="1"/>
    <xf numFmtId="164" fontId="9" fillId="2" borderId="3" xfId="0" applyNumberFormat="1" applyFont="1" applyFill="1" applyBorder="1" applyAlignment="1">
      <alignment horizontal="right" vertical="center" wrapText="1"/>
    </xf>
    <xf numFmtId="167" fontId="7" fillId="0" borderId="0" xfId="0" applyNumberFormat="1" applyFont="1"/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8" fontId="5" fillId="2" borderId="1" xfId="0" applyNumberFormat="1" applyFont="1" applyFill="1" applyBorder="1" applyAlignment="1">
      <alignment horizontal="right" vertical="center" wrapText="1"/>
    </xf>
    <xf numFmtId="169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16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7" fontId="3" fillId="2" borderId="1" xfId="1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67" fontId="7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167" fontId="9" fillId="2" borderId="3" xfId="1" applyNumberFormat="1" applyFont="1" applyFill="1" applyBorder="1" applyAlignment="1">
      <alignment horizontal="right" vertical="center" wrapText="1"/>
    </xf>
    <xf numFmtId="167" fontId="9" fillId="2" borderId="4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164" fontId="9" fillId="2" borderId="7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1" sqref="D1:G1"/>
    </sheetView>
  </sheetViews>
  <sheetFormatPr defaultRowHeight="15.75" x14ac:dyDescent="0.25"/>
  <cols>
    <col min="1" max="1" width="6.5703125" style="2" customWidth="1"/>
    <col min="2" max="2" width="37.28515625" style="2" customWidth="1"/>
    <col min="3" max="3" width="16.42578125" style="2" customWidth="1"/>
    <col min="4" max="4" width="16.85546875" style="2" customWidth="1"/>
    <col min="5" max="5" width="16.5703125" style="2" customWidth="1"/>
    <col min="6" max="6" width="10" style="2" customWidth="1"/>
    <col min="7" max="7" width="10.28515625" style="2" customWidth="1"/>
    <col min="8" max="8" width="23.85546875" style="2" hidden="1" customWidth="1"/>
    <col min="9" max="12" width="3.140625" style="2" customWidth="1"/>
    <col min="13" max="16384" width="9.140625" style="2"/>
  </cols>
  <sheetData>
    <row r="1" spans="1:8" x14ac:dyDescent="0.25">
      <c r="A1" s="63" t="s">
        <v>0</v>
      </c>
      <c r="B1" s="63"/>
      <c r="C1" s="1"/>
      <c r="D1" s="74" t="s">
        <v>53</v>
      </c>
      <c r="E1" s="74"/>
      <c r="F1" s="74"/>
      <c r="G1" s="74"/>
    </row>
    <row r="2" spans="1:8" ht="14.25" customHeight="1" x14ac:dyDescent="0.25">
      <c r="A2" s="3" t="s">
        <v>2</v>
      </c>
    </row>
    <row r="3" spans="1:8" ht="19.5" customHeight="1" x14ac:dyDescent="0.25">
      <c r="A3" s="62" t="s">
        <v>79</v>
      </c>
      <c r="B3" s="62"/>
      <c r="C3" s="62"/>
      <c r="D3" s="62"/>
      <c r="E3" s="62"/>
      <c r="F3" s="62"/>
      <c r="G3" s="62"/>
    </row>
    <row r="4" spans="1:8" x14ac:dyDescent="0.25">
      <c r="A4" s="3" t="s">
        <v>2</v>
      </c>
    </row>
    <row r="5" spans="1:8" ht="18.75" customHeight="1" x14ac:dyDescent="0.25">
      <c r="A5" s="3" t="s">
        <v>2</v>
      </c>
      <c r="F5" s="64" t="s">
        <v>74</v>
      </c>
      <c r="G5" s="64"/>
    </row>
    <row r="6" spans="1:8" s="4" customFormat="1" ht="57.75" customHeight="1" x14ac:dyDescent="0.25">
      <c r="A6" s="61" t="s">
        <v>4</v>
      </c>
      <c r="B6" s="61" t="s">
        <v>5</v>
      </c>
      <c r="C6" s="61" t="s">
        <v>6</v>
      </c>
      <c r="D6" s="66" t="s">
        <v>82</v>
      </c>
      <c r="E6" s="66"/>
      <c r="F6" s="61" t="s">
        <v>3</v>
      </c>
      <c r="G6" s="61"/>
    </row>
    <row r="7" spans="1:8" s="4" customFormat="1" ht="67.5" customHeight="1" x14ac:dyDescent="0.25">
      <c r="A7" s="61"/>
      <c r="B7" s="61"/>
      <c r="C7" s="61"/>
      <c r="D7" s="60" t="s">
        <v>83</v>
      </c>
      <c r="E7" s="60" t="s">
        <v>84</v>
      </c>
      <c r="F7" s="8" t="s">
        <v>6</v>
      </c>
      <c r="G7" s="8" t="s">
        <v>7</v>
      </c>
    </row>
    <row r="8" spans="1:8" s="11" customFormat="1" ht="33" customHeight="1" x14ac:dyDescent="0.25">
      <c r="A8" s="27" t="s">
        <v>8</v>
      </c>
      <c r="B8" s="29" t="s">
        <v>54</v>
      </c>
      <c r="C8" s="30">
        <f>C9+C12</f>
        <v>260500000000</v>
      </c>
      <c r="D8" s="30">
        <f>D9+D12</f>
        <v>78524763965</v>
      </c>
      <c r="E8" s="30">
        <f>E9+E12</f>
        <v>205393092270</v>
      </c>
      <c r="F8" s="31">
        <f t="shared" ref="F8:F9" si="0">D8/C8</f>
        <v>0.30143863326295584</v>
      </c>
      <c r="G8" s="32">
        <f t="shared" ref="G8:G9" si="1">D8/H8</f>
        <v>0.48661578742386036</v>
      </c>
      <c r="H8" s="15">
        <v>161369125282</v>
      </c>
    </row>
    <row r="9" spans="1:8" s="11" customFormat="1" x14ac:dyDescent="0.25">
      <c r="A9" s="27" t="s">
        <v>10</v>
      </c>
      <c r="B9" s="29" t="s">
        <v>55</v>
      </c>
      <c r="C9" s="30">
        <f>C10+C11</f>
        <v>260500000000</v>
      </c>
      <c r="D9" s="30">
        <f t="shared" ref="D9:E9" si="2">D10+D11</f>
        <v>78524763965</v>
      </c>
      <c r="E9" s="30">
        <f t="shared" si="2"/>
        <v>205393092270</v>
      </c>
      <c r="F9" s="31">
        <f t="shared" si="0"/>
        <v>0.30143863326295584</v>
      </c>
      <c r="G9" s="32">
        <f t="shared" si="1"/>
        <v>1.2636490049590432</v>
      </c>
      <c r="H9" s="9">
        <v>62141277884</v>
      </c>
    </row>
    <row r="10" spans="1:8" x14ac:dyDescent="0.25">
      <c r="A10" s="33" t="s">
        <v>12</v>
      </c>
      <c r="B10" s="34" t="s">
        <v>11</v>
      </c>
      <c r="C10" s="35">
        <f>'Thu '!C9</f>
        <v>260500000000</v>
      </c>
      <c r="D10" s="35">
        <f>'Thu '!D9</f>
        <v>78524763965</v>
      </c>
      <c r="E10" s="35">
        <f>'Thu '!E9</f>
        <v>205393092270</v>
      </c>
      <c r="F10" s="36">
        <f t="shared" ref="F10" si="3">D10/C10</f>
        <v>0.30143863326295584</v>
      </c>
      <c r="G10" s="37">
        <f t="shared" ref="G10" si="4">D10/H10</f>
        <v>1.2636490049590432</v>
      </c>
      <c r="H10" s="5">
        <v>62141277884</v>
      </c>
    </row>
    <row r="11" spans="1:8" x14ac:dyDescent="0.25">
      <c r="A11" s="33" t="s">
        <v>14</v>
      </c>
      <c r="B11" s="34" t="s">
        <v>37</v>
      </c>
      <c r="C11" s="38" t="s">
        <v>16</v>
      </c>
      <c r="D11" s="38" t="s">
        <v>16</v>
      </c>
      <c r="E11" s="38"/>
      <c r="F11" s="36"/>
      <c r="G11" s="37"/>
      <c r="H11" s="2" t="s">
        <v>16</v>
      </c>
    </row>
    <row r="12" spans="1:8" s="4" customFormat="1" ht="33.75" customHeight="1" x14ac:dyDescent="0.25">
      <c r="A12" s="8" t="s">
        <v>36</v>
      </c>
      <c r="B12" s="39" t="s">
        <v>56</v>
      </c>
      <c r="C12" s="40"/>
      <c r="D12" s="40"/>
      <c r="E12" s="40"/>
      <c r="F12" s="36"/>
      <c r="G12" s="37">
        <f t="shared" ref="G12:G13" si="5">D12/H12</f>
        <v>0</v>
      </c>
      <c r="H12" s="6">
        <v>99227847398</v>
      </c>
    </row>
    <row r="13" spans="1:8" s="11" customFormat="1" ht="23.25" customHeight="1" x14ac:dyDescent="0.25">
      <c r="A13" s="27" t="s">
        <v>38</v>
      </c>
      <c r="B13" s="29" t="s">
        <v>57</v>
      </c>
      <c r="C13" s="30">
        <f>C14+C19</f>
        <v>651339000000</v>
      </c>
      <c r="D13" s="30">
        <f>D14+D19</f>
        <v>176971142454</v>
      </c>
      <c r="E13" s="30">
        <f>E14+E19</f>
        <v>436224275204</v>
      </c>
      <c r="F13" s="31">
        <f t="shared" ref="F13" si="6">D13/C13</f>
        <v>0.2717035866944863</v>
      </c>
      <c r="G13" s="32">
        <f t="shared" si="5"/>
        <v>1.4928375231765811</v>
      </c>
      <c r="H13" s="9">
        <v>118546820874</v>
      </c>
    </row>
    <row r="14" spans="1:8" s="11" customFormat="1" x14ac:dyDescent="0.25">
      <c r="A14" s="27" t="s">
        <v>58</v>
      </c>
      <c r="B14" s="29" t="s">
        <v>59</v>
      </c>
      <c r="C14" s="30">
        <f>C15+C16+C17+C18</f>
        <v>651339000000</v>
      </c>
      <c r="D14" s="30">
        <f t="shared" ref="D14:E14" si="7">D15+D16+D17+D18</f>
        <v>176456142454</v>
      </c>
      <c r="E14" s="30">
        <f t="shared" si="7"/>
        <v>436224275204</v>
      </c>
      <c r="F14" s="31">
        <f t="shared" ref="F14:F15" si="8">D14/C14</f>
        <v>0.27091290780069976</v>
      </c>
      <c r="G14" s="32">
        <f t="shared" ref="G14:G15" si="9">D14/H14</f>
        <v>1.4884932480943556</v>
      </c>
      <c r="H14" s="9">
        <v>118546820874</v>
      </c>
    </row>
    <row r="15" spans="1:8" x14ac:dyDescent="0.25">
      <c r="A15" s="33" t="s">
        <v>12</v>
      </c>
      <c r="B15" s="34" t="s">
        <v>42</v>
      </c>
      <c r="C15" s="35">
        <f>Chi!C10</f>
        <v>230107000000</v>
      </c>
      <c r="D15" s="35">
        <f>Chi!D10</f>
        <v>61156510515</v>
      </c>
      <c r="E15" s="35">
        <f>Chi!E10</f>
        <v>137615578075</v>
      </c>
      <c r="F15" s="36">
        <f t="shared" si="8"/>
        <v>0.26577422901085146</v>
      </c>
      <c r="G15" s="37">
        <f t="shared" si="9"/>
        <v>1.7329351954531358</v>
      </c>
      <c r="H15" s="6">
        <v>35290708317</v>
      </c>
    </row>
    <row r="16" spans="1:8" x14ac:dyDescent="0.25">
      <c r="A16" s="33" t="s">
        <v>14</v>
      </c>
      <c r="B16" s="34" t="s">
        <v>45</v>
      </c>
      <c r="C16" s="35">
        <f>Chi!C13</f>
        <v>412452000000</v>
      </c>
      <c r="D16" s="35">
        <f>Chi!D13</f>
        <v>115299631939</v>
      </c>
      <c r="E16" s="35">
        <f>Chi!E13</f>
        <v>298608697129</v>
      </c>
      <c r="F16" s="36">
        <f t="shared" ref="F16:F17" si="10">D16/C16</f>
        <v>0.27954678832688412</v>
      </c>
      <c r="G16" s="37">
        <f t="shared" ref="G16" si="11">D16/H16</f>
        <v>1.3848788803352055</v>
      </c>
      <c r="H16" s="6">
        <v>83256112557</v>
      </c>
    </row>
    <row r="17" spans="1:8" x14ac:dyDescent="0.25">
      <c r="A17" s="33" t="s">
        <v>17</v>
      </c>
      <c r="B17" s="34" t="s">
        <v>60</v>
      </c>
      <c r="C17" s="41">
        <f>Chi!C28</f>
        <v>8780000000</v>
      </c>
      <c r="D17" s="38" t="s">
        <v>16</v>
      </c>
      <c r="E17" s="38"/>
      <c r="F17" s="36">
        <f t="shared" si="10"/>
        <v>0</v>
      </c>
      <c r="G17" s="37"/>
      <c r="H17" s="2" t="s">
        <v>16</v>
      </c>
    </row>
    <row r="18" spans="1:8" ht="17.25" customHeight="1" x14ac:dyDescent="0.25">
      <c r="A18" s="33">
        <v>4</v>
      </c>
      <c r="B18" s="34" t="s">
        <v>73</v>
      </c>
      <c r="C18" s="41"/>
      <c r="D18" s="38"/>
      <c r="E18" s="38"/>
      <c r="F18" s="36"/>
      <c r="G18" s="37"/>
    </row>
    <row r="19" spans="1:8" s="4" customFormat="1" ht="31.5" x14ac:dyDescent="0.25">
      <c r="A19" s="8" t="s">
        <v>36</v>
      </c>
      <c r="B19" s="39" t="s">
        <v>61</v>
      </c>
      <c r="C19" s="40"/>
      <c r="D19" s="40">
        <f>Chi!D29</f>
        <v>515000000</v>
      </c>
      <c r="E19" s="40"/>
      <c r="F19" s="42"/>
      <c r="G19" s="37"/>
      <c r="H19" s="6"/>
    </row>
    <row r="22" spans="1:8" x14ac:dyDescent="0.25">
      <c r="C22" s="7"/>
    </row>
  </sheetData>
  <mergeCells count="9">
    <mergeCell ref="A3:G3"/>
    <mergeCell ref="F6:G6"/>
    <mergeCell ref="A1:B1"/>
    <mergeCell ref="D1:G1"/>
    <mergeCell ref="F5:G5"/>
    <mergeCell ref="A6:A7"/>
    <mergeCell ref="B6:B7"/>
    <mergeCell ref="C6:C7"/>
    <mergeCell ref="D6:E6"/>
  </mergeCells>
  <pageMargins left="0.7" right="0.24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workbookViewId="0">
      <selection activeCell="D6" sqref="D6:E7"/>
    </sheetView>
  </sheetViews>
  <sheetFormatPr defaultRowHeight="15.75" x14ac:dyDescent="0.25"/>
  <cols>
    <col min="1" max="1" width="6.140625" style="18" customWidth="1"/>
    <col min="2" max="2" width="33.5703125" style="18" customWidth="1"/>
    <col min="3" max="3" width="16.42578125" style="18" customWidth="1"/>
    <col min="4" max="4" width="15.140625" style="18" customWidth="1"/>
    <col min="5" max="5" width="17.85546875" style="18" customWidth="1"/>
    <col min="6" max="6" width="10.7109375" style="18" customWidth="1"/>
    <col min="7" max="7" width="11.28515625" style="18" customWidth="1"/>
    <col min="8" max="8" width="16.85546875" style="17" hidden="1" customWidth="1"/>
    <col min="9" max="9" width="19.85546875" style="18" customWidth="1"/>
    <col min="10" max="16384" width="9.140625" style="18"/>
  </cols>
  <sheetData>
    <row r="1" spans="1:9" x14ac:dyDescent="0.25">
      <c r="A1" s="68" t="s">
        <v>0</v>
      </c>
      <c r="B1" s="68"/>
      <c r="C1" s="16"/>
      <c r="D1" s="16"/>
      <c r="E1" s="16"/>
      <c r="F1" s="69" t="s">
        <v>1</v>
      </c>
      <c r="G1" s="69"/>
    </row>
    <row r="2" spans="1:9" x14ac:dyDescent="0.25">
      <c r="A2" s="19" t="s">
        <v>2</v>
      </c>
    </row>
    <row r="3" spans="1:9" ht="17.649999999999999" customHeight="1" x14ac:dyDescent="0.25">
      <c r="A3" s="65" t="s">
        <v>81</v>
      </c>
      <c r="B3" s="65"/>
      <c r="C3" s="65"/>
      <c r="D3" s="65"/>
      <c r="E3" s="65"/>
      <c r="F3" s="65"/>
      <c r="G3" s="65"/>
    </row>
    <row r="4" spans="1:9" x14ac:dyDescent="0.25">
      <c r="A4" s="20"/>
    </row>
    <row r="5" spans="1:9" x14ac:dyDescent="0.25">
      <c r="A5" s="19" t="s">
        <v>2</v>
      </c>
      <c r="F5" s="70" t="s">
        <v>74</v>
      </c>
      <c r="G5" s="70"/>
    </row>
    <row r="6" spans="1:9" ht="57" customHeight="1" x14ac:dyDescent="0.25">
      <c r="A6" s="66" t="s">
        <v>4</v>
      </c>
      <c r="B6" s="66" t="s">
        <v>5</v>
      </c>
      <c r="C6" s="66" t="s">
        <v>6</v>
      </c>
      <c r="D6" s="66" t="s">
        <v>82</v>
      </c>
      <c r="E6" s="66"/>
      <c r="F6" s="66" t="s">
        <v>3</v>
      </c>
      <c r="G6" s="66"/>
      <c r="H6" s="21"/>
      <c r="I6" s="22"/>
    </row>
    <row r="7" spans="1:9" ht="54" customHeight="1" x14ac:dyDescent="0.25">
      <c r="A7" s="66"/>
      <c r="B7" s="66"/>
      <c r="C7" s="66"/>
      <c r="D7" s="60" t="s">
        <v>83</v>
      </c>
      <c r="E7" s="60" t="s">
        <v>84</v>
      </c>
      <c r="F7" s="60" t="s">
        <v>6</v>
      </c>
      <c r="G7" s="60" t="s">
        <v>7</v>
      </c>
    </row>
    <row r="8" spans="1:9" s="11" customFormat="1" ht="31.5" x14ac:dyDescent="0.25">
      <c r="A8" s="60" t="s">
        <v>8</v>
      </c>
      <c r="B8" s="29" t="s">
        <v>9</v>
      </c>
      <c r="C8" s="30">
        <f>C9+C26</f>
        <v>260500000000</v>
      </c>
      <c r="D8" s="30">
        <f>D9+D26</f>
        <v>78524763965</v>
      </c>
      <c r="E8" s="30">
        <f>E9+E26</f>
        <v>205393092270</v>
      </c>
      <c r="F8" s="43">
        <f t="shared" ref="F8:F9" si="0">D8/C8</f>
        <v>0.30143863326295584</v>
      </c>
      <c r="G8" s="43">
        <f t="shared" ref="G8:G9" si="1">D8/H8</f>
        <v>3.8385286490841013</v>
      </c>
      <c r="H8" s="21">
        <v>20456995673</v>
      </c>
      <c r="I8" s="10"/>
    </row>
    <row r="9" spans="1:9" s="11" customFormat="1" ht="18" customHeight="1" x14ac:dyDescent="0.25">
      <c r="A9" s="60" t="s">
        <v>10</v>
      </c>
      <c r="B9" s="29" t="s">
        <v>11</v>
      </c>
      <c r="C9" s="30">
        <f>C10+C11+C12+C13+C14+C15+C16+C17+C23+C25+C24</f>
        <v>260500000000</v>
      </c>
      <c r="D9" s="30">
        <f>D10+D11+D12+D13+D14+D15+D16+D17+D23+D25+D24</f>
        <v>78524763965</v>
      </c>
      <c r="E9" s="30">
        <f>E10+E11+E12+E13+E14+E15+E16+E17+E23+E25+E24</f>
        <v>205393092270</v>
      </c>
      <c r="F9" s="43">
        <f t="shared" si="0"/>
        <v>0.30143863326295584</v>
      </c>
      <c r="G9" s="43">
        <f t="shared" si="1"/>
        <v>3.8385286490841013</v>
      </c>
      <c r="H9" s="21">
        <v>20456995673</v>
      </c>
      <c r="I9" s="13"/>
    </row>
    <row r="10" spans="1:9" ht="31.5" x14ac:dyDescent="0.25">
      <c r="A10" s="44" t="s">
        <v>12</v>
      </c>
      <c r="B10" s="45" t="s">
        <v>13</v>
      </c>
      <c r="C10" s="46">
        <v>50000000</v>
      </c>
      <c r="D10" s="47">
        <v>1472637</v>
      </c>
      <c r="E10" s="47">
        <v>25939023</v>
      </c>
      <c r="F10" s="48">
        <f>D10/C10</f>
        <v>2.9452740000000002E-2</v>
      </c>
      <c r="G10" s="48">
        <f>D10/H10</f>
        <v>0.36943083092002671</v>
      </c>
      <c r="H10" s="72">
        <v>3986232</v>
      </c>
      <c r="I10" s="24"/>
    </row>
    <row r="11" spans="1:9" ht="31.5" x14ac:dyDescent="0.25">
      <c r="A11" s="44" t="s">
        <v>14</v>
      </c>
      <c r="B11" s="45" t="s">
        <v>15</v>
      </c>
      <c r="C11" s="49" t="s">
        <v>16</v>
      </c>
      <c r="D11" s="49" t="s">
        <v>16</v>
      </c>
      <c r="E11" s="49"/>
      <c r="F11" s="48"/>
      <c r="G11" s="48"/>
      <c r="H11" s="73" t="s">
        <v>16</v>
      </c>
    </row>
    <row r="12" spans="1:9" ht="31.5" x14ac:dyDescent="0.25">
      <c r="A12" s="44" t="s">
        <v>17</v>
      </c>
      <c r="B12" s="45" t="s">
        <v>18</v>
      </c>
      <c r="C12" s="46">
        <v>25000000000</v>
      </c>
      <c r="D12" s="47">
        <v>21557109007</v>
      </c>
      <c r="E12" s="47">
        <v>34039553730</v>
      </c>
      <c r="F12" s="48">
        <f t="shared" ref="F12:F28" si="2">D12/C12</f>
        <v>0.86228436028</v>
      </c>
      <c r="G12" s="48">
        <f t="shared" ref="G12:G29" si="3">D12/H12</f>
        <v>4.7961116986406607</v>
      </c>
      <c r="H12" s="72">
        <v>4494705370</v>
      </c>
    </row>
    <row r="13" spans="1:9" x14ac:dyDescent="0.25">
      <c r="A13" s="44" t="s">
        <v>19</v>
      </c>
      <c r="B13" s="45" t="s">
        <v>20</v>
      </c>
      <c r="C13" s="46">
        <v>6500000000</v>
      </c>
      <c r="D13" s="47">
        <v>2056861671</v>
      </c>
      <c r="E13" s="47">
        <v>6155498737</v>
      </c>
      <c r="F13" s="48">
        <f t="shared" si="2"/>
        <v>0.31644025707692308</v>
      </c>
      <c r="G13" s="48">
        <f t="shared" si="3"/>
        <v>1.114372007633746</v>
      </c>
      <c r="H13" s="72">
        <v>1845758559</v>
      </c>
    </row>
    <row r="14" spans="1:9" x14ac:dyDescent="0.25">
      <c r="A14" s="44" t="s">
        <v>21</v>
      </c>
      <c r="B14" s="45" t="s">
        <v>22</v>
      </c>
      <c r="C14" s="49" t="s">
        <v>16</v>
      </c>
      <c r="D14" s="50" t="s">
        <v>16</v>
      </c>
      <c r="E14" s="50"/>
      <c r="F14" s="48"/>
      <c r="G14" s="48"/>
      <c r="H14" s="72"/>
    </row>
    <row r="15" spans="1:9" x14ac:dyDescent="0.25">
      <c r="A15" s="44" t="s">
        <v>23</v>
      </c>
      <c r="B15" s="45" t="s">
        <v>24</v>
      </c>
      <c r="C15" s="46">
        <v>12000000000</v>
      </c>
      <c r="D15" s="47">
        <v>3775638099</v>
      </c>
      <c r="E15" s="47">
        <v>9362310340</v>
      </c>
      <c r="F15" s="48">
        <f t="shared" si="2"/>
        <v>0.31463650825</v>
      </c>
      <c r="G15" s="48">
        <f t="shared" si="3"/>
        <v>1.4128433567623178</v>
      </c>
      <c r="H15" s="23">
        <v>2672368512</v>
      </c>
    </row>
    <row r="16" spans="1:9" x14ac:dyDescent="0.25">
      <c r="A16" s="44" t="s">
        <v>25</v>
      </c>
      <c r="B16" s="45" t="s">
        <v>26</v>
      </c>
      <c r="C16" s="46">
        <v>2200000000</v>
      </c>
      <c r="D16" s="47">
        <v>6730315751</v>
      </c>
      <c r="E16" s="47">
        <v>13565293162</v>
      </c>
      <c r="F16" s="48">
        <f t="shared" si="2"/>
        <v>3.0592344322727274</v>
      </c>
      <c r="G16" s="48">
        <f t="shared" si="3"/>
        <v>2.2881531399506176</v>
      </c>
      <c r="H16" s="23">
        <v>2941374698</v>
      </c>
      <c r="I16" s="22"/>
    </row>
    <row r="17" spans="1:8" x14ac:dyDescent="0.25">
      <c r="A17" s="44" t="s">
        <v>27</v>
      </c>
      <c r="B17" s="45" t="s">
        <v>28</v>
      </c>
      <c r="C17" s="46">
        <f>SUM(C18:C22)</f>
        <v>200550000000</v>
      </c>
      <c r="D17" s="46">
        <f t="shared" ref="D17:E17" si="4">SUM(D18:D22)</f>
        <v>40506180287</v>
      </c>
      <c r="E17" s="46">
        <f t="shared" si="4"/>
        <v>128919840223</v>
      </c>
      <c r="F17" s="46">
        <f>SUM(F18:F22)</f>
        <v>0.43407261379333334</v>
      </c>
      <c r="G17" s="48">
        <f t="shared" si="3"/>
        <v>7.630110053304624</v>
      </c>
      <c r="H17" s="23">
        <v>5308728184</v>
      </c>
    </row>
    <row r="18" spans="1:8" x14ac:dyDescent="0.25">
      <c r="A18" s="44" t="s">
        <v>29</v>
      </c>
      <c r="B18" s="45" t="s">
        <v>30</v>
      </c>
      <c r="C18" s="49" t="s">
        <v>16</v>
      </c>
      <c r="D18" s="50" t="s">
        <v>16</v>
      </c>
      <c r="E18" s="50"/>
      <c r="F18" s="48"/>
      <c r="G18" s="48"/>
      <c r="H18" s="25" t="s">
        <v>16</v>
      </c>
    </row>
    <row r="19" spans="1:8" x14ac:dyDescent="0.25">
      <c r="A19" s="44" t="s">
        <v>29</v>
      </c>
      <c r="B19" s="45" t="s">
        <v>31</v>
      </c>
      <c r="C19" s="46">
        <v>150000000</v>
      </c>
      <c r="D19" s="47">
        <v>20539196</v>
      </c>
      <c r="E19" s="47">
        <v>78024154</v>
      </c>
      <c r="F19" s="48">
        <f t="shared" si="2"/>
        <v>0.13692797333333334</v>
      </c>
      <c r="G19" s="48">
        <f t="shared" si="3"/>
        <v>0.84694512788939069</v>
      </c>
      <c r="H19" s="23">
        <v>24250917</v>
      </c>
    </row>
    <row r="20" spans="1:8" x14ac:dyDescent="0.25">
      <c r="A20" s="44" t="s">
        <v>29</v>
      </c>
      <c r="B20" s="45" t="s">
        <v>32</v>
      </c>
      <c r="C20" s="46">
        <v>400000000</v>
      </c>
      <c r="D20" s="47">
        <v>37962499</v>
      </c>
      <c r="E20" s="47">
        <v>263505540</v>
      </c>
      <c r="F20" s="48">
        <f t="shared" ref="F20" si="5">D20/C20</f>
        <v>9.4906247499999999E-2</v>
      </c>
      <c r="G20" s="48"/>
      <c r="H20" s="23">
        <v>206576317</v>
      </c>
    </row>
    <row r="21" spans="1:8" x14ac:dyDescent="0.25">
      <c r="A21" s="44" t="s">
        <v>29</v>
      </c>
      <c r="B21" s="45" t="s">
        <v>80</v>
      </c>
      <c r="C21" s="46">
        <v>200000000000</v>
      </c>
      <c r="D21" s="47">
        <v>40447678592</v>
      </c>
      <c r="E21" s="47">
        <v>128578310529</v>
      </c>
      <c r="F21" s="48">
        <f t="shared" si="2"/>
        <v>0.20223839296000001</v>
      </c>
      <c r="G21" s="48"/>
      <c r="H21" s="23">
        <v>5077900950</v>
      </c>
    </row>
    <row r="22" spans="1:8" ht="31.5" x14ac:dyDescent="0.25">
      <c r="A22" s="44" t="s">
        <v>29</v>
      </c>
      <c r="B22" s="45" t="s">
        <v>33</v>
      </c>
      <c r="C22" s="49" t="s">
        <v>16</v>
      </c>
      <c r="D22" s="49"/>
      <c r="E22" s="49"/>
      <c r="F22" s="48"/>
      <c r="G22" s="48"/>
      <c r="H22" s="25" t="s">
        <v>16</v>
      </c>
    </row>
    <row r="23" spans="1:8" x14ac:dyDescent="0.25">
      <c r="A23" s="44">
        <v>9</v>
      </c>
      <c r="B23" s="45" t="s">
        <v>72</v>
      </c>
      <c r="C23" s="51">
        <v>1200000000</v>
      </c>
      <c r="D23" s="47">
        <v>0</v>
      </c>
      <c r="E23" s="47">
        <v>317248725</v>
      </c>
      <c r="F23" s="48">
        <f t="shared" si="2"/>
        <v>0</v>
      </c>
      <c r="G23" s="48"/>
      <c r="H23" s="25">
        <v>418606000</v>
      </c>
    </row>
    <row r="24" spans="1:8" x14ac:dyDescent="0.25">
      <c r="A24" s="44">
        <v>10</v>
      </c>
      <c r="B24" s="45" t="s">
        <v>34</v>
      </c>
      <c r="C24" s="46">
        <v>6700000000</v>
      </c>
      <c r="D24" s="47">
        <v>1764785708</v>
      </c>
      <c r="E24" s="47">
        <v>5733512378</v>
      </c>
      <c r="F24" s="48">
        <f t="shared" si="2"/>
        <v>0.2634008519402985</v>
      </c>
      <c r="G24" s="48">
        <f t="shared" si="3"/>
        <v>1.2364534165205303</v>
      </c>
      <c r="H24" s="23">
        <v>1427296560</v>
      </c>
    </row>
    <row r="25" spans="1:8" ht="31.5" x14ac:dyDescent="0.25">
      <c r="A25" s="44">
        <v>12</v>
      </c>
      <c r="B25" s="45" t="s">
        <v>35</v>
      </c>
      <c r="C25" s="46">
        <v>6300000000</v>
      </c>
      <c r="D25" s="47">
        <v>2132400805</v>
      </c>
      <c r="E25" s="47">
        <v>7273895952</v>
      </c>
      <c r="F25" s="48">
        <f t="shared" si="2"/>
        <v>0.33847631825396823</v>
      </c>
      <c r="G25" s="48">
        <f t="shared" si="3"/>
        <v>0.53090490019685022</v>
      </c>
      <c r="H25" s="23">
        <v>4016540070</v>
      </c>
    </row>
    <row r="26" spans="1:8" ht="18" customHeight="1" x14ac:dyDescent="0.25">
      <c r="A26" s="60" t="s">
        <v>36</v>
      </c>
      <c r="B26" s="29" t="s">
        <v>37</v>
      </c>
      <c r="C26" s="52" t="s">
        <v>16</v>
      </c>
      <c r="D26" s="52" t="s">
        <v>16</v>
      </c>
      <c r="E26" s="52"/>
      <c r="F26" s="48"/>
      <c r="G26" s="48"/>
      <c r="H26" s="14" t="s">
        <v>16</v>
      </c>
    </row>
    <row r="27" spans="1:8" ht="47.25" x14ac:dyDescent="0.25">
      <c r="A27" s="60" t="s">
        <v>38</v>
      </c>
      <c r="B27" s="29" t="s">
        <v>39</v>
      </c>
      <c r="C27" s="53">
        <f>C28+C29</f>
        <v>256760000000</v>
      </c>
      <c r="D27" s="53">
        <f>D28+D29</f>
        <v>73825414511</v>
      </c>
      <c r="E27" s="53">
        <f>E28+E29</f>
        <v>216187410188</v>
      </c>
      <c r="F27" s="43">
        <f t="shared" si="2"/>
        <v>0.28752692986057016</v>
      </c>
      <c r="G27" s="48">
        <f t="shared" si="3"/>
        <v>3.5436614055602402</v>
      </c>
      <c r="H27" s="53">
        <f t="shared" ref="H27" si="6">H28+H29</f>
        <v>20833089300</v>
      </c>
    </row>
    <row r="28" spans="1:8" ht="17.25" customHeight="1" x14ac:dyDescent="0.25">
      <c r="A28" s="44" t="s">
        <v>12</v>
      </c>
      <c r="B28" s="45" t="s">
        <v>40</v>
      </c>
      <c r="C28" s="51">
        <v>31250000000</v>
      </c>
      <c r="D28" s="51">
        <v>6757311622</v>
      </c>
      <c r="E28" s="51">
        <v>22430246701</v>
      </c>
      <c r="F28" s="48">
        <f t="shared" si="2"/>
        <v>0.21623397190400001</v>
      </c>
      <c r="G28" s="48">
        <f t="shared" si="3"/>
        <v>1.0819412581898309</v>
      </c>
      <c r="H28" s="58">
        <v>6245543897</v>
      </c>
    </row>
    <row r="29" spans="1:8" ht="31.5" x14ac:dyDescent="0.25">
      <c r="A29" s="44" t="s">
        <v>14</v>
      </c>
      <c r="B29" s="45" t="s">
        <v>41</v>
      </c>
      <c r="C29" s="51">
        <v>225510000000</v>
      </c>
      <c r="D29" s="51">
        <f>73825414511-D28</f>
        <v>67068102889</v>
      </c>
      <c r="E29" s="51">
        <v>193757163487</v>
      </c>
      <c r="F29" s="48">
        <f>D29/C29</f>
        <v>0.29740633625559842</v>
      </c>
      <c r="G29" s="48">
        <f t="shared" si="3"/>
        <v>4.597627704740999</v>
      </c>
      <c r="H29" s="59">
        <v>14587545403</v>
      </c>
    </row>
    <row r="30" spans="1:8" x14ac:dyDescent="0.25">
      <c r="A30" s="19" t="s">
        <v>2</v>
      </c>
    </row>
    <row r="31" spans="1:8" ht="26.85" customHeight="1" x14ac:dyDescent="0.25">
      <c r="A31" s="67"/>
      <c r="B31" s="67"/>
      <c r="C31" s="67"/>
      <c r="D31" s="67"/>
      <c r="E31" s="67"/>
      <c r="F31" s="67"/>
      <c r="G31" s="67"/>
    </row>
  </sheetData>
  <mergeCells count="10">
    <mergeCell ref="A3:G3"/>
    <mergeCell ref="F6:G6"/>
    <mergeCell ref="A31:G31"/>
    <mergeCell ref="A1:B1"/>
    <mergeCell ref="F1:G1"/>
    <mergeCell ref="A6:A7"/>
    <mergeCell ref="B6:B7"/>
    <mergeCell ref="C6:C7"/>
    <mergeCell ref="F5:G5"/>
    <mergeCell ref="D6:E6"/>
  </mergeCells>
  <pageMargins left="0.7" right="0.43" top="0.75" bottom="0.75" header="0.3" footer="0.3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G30" sqref="G30"/>
    </sheetView>
  </sheetViews>
  <sheetFormatPr defaultRowHeight="15.75" x14ac:dyDescent="0.25"/>
  <cols>
    <col min="1" max="1" width="5.85546875" style="18" customWidth="1"/>
    <col min="2" max="2" width="27.140625" style="18" customWidth="1"/>
    <col min="3" max="3" width="18.28515625" style="18" customWidth="1"/>
    <col min="4" max="4" width="17" style="18" customWidth="1"/>
    <col min="5" max="5" width="18.28515625" style="18" customWidth="1"/>
    <col min="6" max="6" width="9.85546875" style="18" customWidth="1"/>
    <col min="7" max="7" width="12" style="18" customWidth="1"/>
    <col min="8" max="8" width="19.28515625" style="17" hidden="1" customWidth="1"/>
    <col min="9" max="16384" width="9.140625" style="18"/>
  </cols>
  <sheetData>
    <row r="1" spans="1:8" x14ac:dyDescent="0.25">
      <c r="A1" s="68" t="s">
        <v>0</v>
      </c>
      <c r="B1" s="68"/>
      <c r="F1" s="65" t="s">
        <v>62</v>
      </c>
      <c r="G1" s="65"/>
    </row>
    <row r="2" spans="1:8" x14ac:dyDescent="0.25">
      <c r="A2" s="19" t="s">
        <v>2</v>
      </c>
    </row>
    <row r="3" spans="1:8" x14ac:dyDescent="0.25">
      <c r="A3" s="65" t="s">
        <v>78</v>
      </c>
      <c r="B3" s="65"/>
      <c r="C3" s="65"/>
      <c r="D3" s="65"/>
      <c r="E3" s="65"/>
      <c r="F3" s="65"/>
      <c r="G3" s="65"/>
    </row>
    <row r="4" spans="1:8" x14ac:dyDescent="0.25">
      <c r="A4" s="19" t="s">
        <v>2</v>
      </c>
    </row>
    <row r="5" spans="1:8" x14ac:dyDescent="0.25">
      <c r="A5" s="19" t="s">
        <v>2</v>
      </c>
      <c r="F5" s="71" t="s">
        <v>74</v>
      </c>
      <c r="G5" s="71"/>
    </row>
    <row r="6" spans="1:8" ht="60.75" customHeight="1" x14ac:dyDescent="0.25">
      <c r="A6" s="66" t="s">
        <v>4</v>
      </c>
      <c r="B6" s="66" t="s">
        <v>5</v>
      </c>
      <c r="C6" s="66" t="s">
        <v>6</v>
      </c>
      <c r="D6" s="66" t="s">
        <v>82</v>
      </c>
      <c r="E6" s="66"/>
      <c r="F6" s="66" t="s">
        <v>3</v>
      </c>
      <c r="G6" s="66"/>
    </row>
    <row r="7" spans="1:8" ht="46.5" customHeight="1" x14ac:dyDescent="0.25">
      <c r="A7" s="66"/>
      <c r="B7" s="66"/>
      <c r="C7" s="66"/>
      <c r="D7" s="60" t="s">
        <v>83</v>
      </c>
      <c r="E7" s="60" t="s">
        <v>84</v>
      </c>
      <c r="F7" s="60" t="s">
        <v>6</v>
      </c>
      <c r="G7" s="60" t="s">
        <v>7</v>
      </c>
    </row>
    <row r="8" spans="1:8" s="11" customFormat="1" ht="31.5" x14ac:dyDescent="0.25">
      <c r="A8" s="60"/>
      <c r="B8" s="29" t="s">
        <v>57</v>
      </c>
      <c r="C8" s="30">
        <f>C9+C29</f>
        <v>651339000000</v>
      </c>
      <c r="D8" s="30">
        <f>D9+D29</f>
        <v>176971142454</v>
      </c>
      <c r="E8" s="30">
        <f>E9+E29</f>
        <v>436739275204</v>
      </c>
      <c r="F8" s="54">
        <f t="shared" ref="F8:F10" si="0">D8/C8</f>
        <v>0.2717035866944863</v>
      </c>
      <c r="G8" s="54">
        <v>1.3607</v>
      </c>
      <c r="H8" s="28">
        <f>H9</f>
        <v>146750661400</v>
      </c>
    </row>
    <row r="9" spans="1:8" s="11" customFormat="1" ht="31.5" x14ac:dyDescent="0.25">
      <c r="A9" s="60" t="s">
        <v>8</v>
      </c>
      <c r="B9" s="29" t="s">
        <v>63</v>
      </c>
      <c r="C9" s="30">
        <f>C10+C13+C28</f>
        <v>651339000000</v>
      </c>
      <c r="D9" s="30">
        <f>D10+D13</f>
        <v>176456142454</v>
      </c>
      <c r="E9" s="30">
        <f>E10+E13</f>
        <v>436224275204</v>
      </c>
      <c r="F9" s="54">
        <f t="shared" si="0"/>
        <v>0.27091290780069976</v>
      </c>
      <c r="G9" s="54">
        <v>1.5267999999999999</v>
      </c>
      <c r="H9" s="12">
        <f>H10+H13</f>
        <v>146750661400</v>
      </c>
    </row>
    <row r="10" spans="1:8" s="11" customFormat="1" x14ac:dyDescent="0.25">
      <c r="A10" s="60" t="s">
        <v>10</v>
      </c>
      <c r="B10" s="29" t="s">
        <v>42</v>
      </c>
      <c r="C10" s="30">
        <f>C11+C12</f>
        <v>230107000000</v>
      </c>
      <c r="D10" s="30">
        <f>D11+D12</f>
        <v>61156510515</v>
      </c>
      <c r="E10" s="30">
        <f>E11+E12</f>
        <v>137615578075</v>
      </c>
      <c r="F10" s="54">
        <f t="shared" si="0"/>
        <v>0.26577422901085146</v>
      </c>
      <c r="G10" s="54">
        <v>3.7136</v>
      </c>
      <c r="H10" s="12">
        <v>43823174405</v>
      </c>
    </row>
    <row r="11" spans="1:8" x14ac:dyDescent="0.25">
      <c r="A11" s="44" t="s">
        <v>12</v>
      </c>
      <c r="B11" s="45" t="s">
        <v>43</v>
      </c>
      <c r="C11" s="46">
        <v>230107000000</v>
      </c>
      <c r="D11" s="51">
        <v>61156510515</v>
      </c>
      <c r="E11" s="51">
        <v>135615578075</v>
      </c>
      <c r="F11" s="55">
        <f t="shared" ref="F11:F28" si="1">D11/C11</f>
        <v>0.26577422901085146</v>
      </c>
      <c r="G11" s="55">
        <v>3.7136</v>
      </c>
      <c r="H11" s="23">
        <v>13411045117</v>
      </c>
    </row>
    <row r="12" spans="1:8" x14ac:dyDescent="0.25">
      <c r="A12" s="44" t="s">
        <v>14</v>
      </c>
      <c r="B12" s="45" t="s">
        <v>64</v>
      </c>
      <c r="C12" s="49" t="s">
        <v>16</v>
      </c>
      <c r="D12" s="51"/>
      <c r="E12" s="51">
        <v>2000000000</v>
      </c>
      <c r="F12" s="55"/>
      <c r="G12" s="55"/>
      <c r="H12" s="25" t="s">
        <v>16</v>
      </c>
    </row>
    <row r="13" spans="1:8" s="11" customFormat="1" x14ac:dyDescent="0.25">
      <c r="A13" s="60" t="s">
        <v>36</v>
      </c>
      <c r="B13" s="29" t="s">
        <v>45</v>
      </c>
      <c r="C13" s="30">
        <f>SUM(C14:C27)</f>
        <v>412452000000</v>
      </c>
      <c r="D13" s="30">
        <f t="shared" ref="D13:E13" si="2">SUM(D14:D27)</f>
        <v>115299631939</v>
      </c>
      <c r="E13" s="30">
        <f t="shared" si="2"/>
        <v>298608697129</v>
      </c>
      <c r="F13" s="54">
        <f t="shared" si="1"/>
        <v>0.27954678832688412</v>
      </c>
      <c r="G13" s="54">
        <v>1.1634</v>
      </c>
      <c r="H13" s="12">
        <v>102927486995</v>
      </c>
    </row>
    <row r="14" spans="1:8" x14ac:dyDescent="0.25">
      <c r="A14" s="44"/>
      <c r="B14" s="45" t="s">
        <v>65</v>
      </c>
      <c r="C14" s="49" t="s">
        <v>16</v>
      </c>
      <c r="D14" s="49" t="s">
        <v>16</v>
      </c>
      <c r="E14" s="49"/>
      <c r="F14" s="55"/>
      <c r="G14" s="55"/>
      <c r="H14" s="25" t="s">
        <v>16</v>
      </c>
    </row>
    <row r="15" spans="1:8" x14ac:dyDescent="0.25">
      <c r="A15" s="44">
        <v>1</v>
      </c>
      <c r="B15" s="45" t="s">
        <v>76</v>
      </c>
      <c r="C15" s="46">
        <v>9494000000</v>
      </c>
      <c r="D15" s="56">
        <v>3567235920</v>
      </c>
      <c r="E15" s="56">
        <v>8644493234</v>
      </c>
      <c r="F15" s="55">
        <f t="shared" ref="F15:F16" si="3">D15/C15</f>
        <v>0.37573582473140932</v>
      </c>
      <c r="G15" s="55">
        <v>1.2583</v>
      </c>
      <c r="H15" s="23"/>
    </row>
    <row r="16" spans="1:8" x14ac:dyDescent="0.25">
      <c r="A16" s="44">
        <v>2</v>
      </c>
      <c r="B16" s="45" t="s">
        <v>75</v>
      </c>
      <c r="C16" s="46">
        <v>2042000000</v>
      </c>
      <c r="D16" s="56">
        <v>626833918</v>
      </c>
      <c r="E16" s="56">
        <v>1755510153</v>
      </c>
      <c r="F16" s="55">
        <f t="shared" si="3"/>
        <v>0.30697057688540647</v>
      </c>
      <c r="G16" s="55">
        <v>0.74370000000000003</v>
      </c>
      <c r="H16" s="23"/>
    </row>
    <row r="17" spans="1:8" x14ac:dyDescent="0.25">
      <c r="A17" s="44">
        <v>3</v>
      </c>
      <c r="B17" s="45" t="s">
        <v>46</v>
      </c>
      <c r="C17" s="46">
        <v>184015000000</v>
      </c>
      <c r="D17" s="56">
        <f>50161730911-17671000</f>
        <v>50144059911</v>
      </c>
      <c r="E17" s="56">
        <f>136588623222-17671000</f>
        <v>136570952222</v>
      </c>
      <c r="F17" s="55">
        <f t="shared" si="1"/>
        <v>0.272499850072005</v>
      </c>
      <c r="G17" s="55">
        <v>1.1517999999999999</v>
      </c>
      <c r="H17" s="23">
        <v>52523819621</v>
      </c>
    </row>
    <row r="18" spans="1:8" x14ac:dyDescent="0.25">
      <c r="A18" s="44">
        <v>4</v>
      </c>
      <c r="B18" s="45" t="s">
        <v>47</v>
      </c>
      <c r="C18" s="46">
        <v>6295000000</v>
      </c>
      <c r="D18" s="56">
        <v>2092942800</v>
      </c>
      <c r="E18" s="56">
        <v>5292118800</v>
      </c>
      <c r="F18" s="55">
        <f t="shared" si="1"/>
        <v>0.33247701350277997</v>
      </c>
      <c r="G18" s="55">
        <v>1.349</v>
      </c>
      <c r="H18" s="23">
        <v>7049274717</v>
      </c>
    </row>
    <row r="19" spans="1:8" x14ac:dyDescent="0.25">
      <c r="A19" s="44">
        <v>5</v>
      </c>
      <c r="B19" s="45" t="s">
        <v>48</v>
      </c>
      <c r="C19" s="46">
        <v>2937000000</v>
      </c>
      <c r="D19" s="56">
        <v>651782076</v>
      </c>
      <c r="E19" s="56">
        <v>2480099759</v>
      </c>
      <c r="F19" s="55">
        <f t="shared" si="1"/>
        <v>0.22192103370786517</v>
      </c>
      <c r="G19" s="55">
        <v>1.0116000000000001</v>
      </c>
      <c r="H19" s="23">
        <v>557751368</v>
      </c>
    </row>
    <row r="20" spans="1:8" x14ac:dyDescent="0.25">
      <c r="A20" s="44">
        <v>6</v>
      </c>
      <c r="B20" s="45" t="s">
        <v>49</v>
      </c>
      <c r="C20" s="46">
        <v>1411000000</v>
      </c>
      <c r="D20" s="56">
        <v>341098549</v>
      </c>
      <c r="E20" s="56">
        <v>898326002</v>
      </c>
      <c r="F20" s="55">
        <f t="shared" si="1"/>
        <v>0.24174241601700922</v>
      </c>
      <c r="G20" s="55">
        <v>1.2157</v>
      </c>
      <c r="H20" s="23">
        <v>204718494</v>
      </c>
    </row>
    <row r="21" spans="1:8" x14ac:dyDescent="0.25">
      <c r="A21" s="44">
        <v>7</v>
      </c>
      <c r="B21" s="45" t="s">
        <v>50</v>
      </c>
      <c r="C21" s="46">
        <v>1151000000</v>
      </c>
      <c r="D21" s="56">
        <v>202788714</v>
      </c>
      <c r="E21" s="56">
        <v>732130091</v>
      </c>
      <c r="F21" s="55">
        <f t="shared" si="1"/>
        <v>0.17618480799304953</v>
      </c>
      <c r="G21" s="55">
        <v>0.3614</v>
      </c>
      <c r="H21" s="23">
        <v>213327839</v>
      </c>
    </row>
    <row r="22" spans="1:8" x14ac:dyDescent="0.25">
      <c r="A22" s="44">
        <v>8</v>
      </c>
      <c r="B22" s="45" t="s">
        <v>51</v>
      </c>
      <c r="C22" s="46">
        <v>4605000000</v>
      </c>
      <c r="D22" s="56">
        <f>549644200-29521800</f>
        <v>520122400</v>
      </c>
      <c r="E22" s="56">
        <f>3886741350-54529800</f>
        <v>3832211550</v>
      </c>
      <c r="F22" s="55">
        <f t="shared" si="1"/>
        <v>0.11294731813246471</v>
      </c>
      <c r="G22" s="55">
        <v>0.59689999999999999</v>
      </c>
      <c r="H22" s="23">
        <v>923325380</v>
      </c>
    </row>
    <row r="23" spans="1:8" x14ac:dyDescent="0.25">
      <c r="A23" s="44">
        <v>9</v>
      </c>
      <c r="B23" s="45" t="s">
        <v>66</v>
      </c>
      <c r="C23" s="46">
        <v>50602000000</v>
      </c>
      <c r="D23" s="56">
        <f>13609427648-597850000</f>
        <v>13011577648</v>
      </c>
      <c r="E23" s="56">
        <f>26646457214-1406850000</f>
        <v>25239607214</v>
      </c>
      <c r="F23" s="55">
        <f t="shared" si="1"/>
        <v>0.25713563985613219</v>
      </c>
      <c r="G23" s="55">
        <v>0.90100000000000002</v>
      </c>
      <c r="H23" s="23">
        <v>8603339030</v>
      </c>
    </row>
    <row r="24" spans="1:8" ht="31.5" x14ac:dyDescent="0.25">
      <c r="A24" s="44">
        <v>10</v>
      </c>
      <c r="B24" s="45" t="s">
        <v>67</v>
      </c>
      <c r="C24" s="46">
        <v>68943000000</v>
      </c>
      <c r="D24" s="56">
        <f>22754168683-64777150</f>
        <v>22689391533</v>
      </c>
      <c r="E24" s="56">
        <f>58718289123-116979450</f>
        <v>58601309673</v>
      </c>
      <c r="F24" s="55">
        <f t="shared" si="1"/>
        <v>0.32910362956355249</v>
      </c>
      <c r="G24" s="55">
        <v>1.2826</v>
      </c>
      <c r="H24" s="23">
        <v>14489619557</v>
      </c>
    </row>
    <row r="25" spans="1:8" x14ac:dyDescent="0.25">
      <c r="A25" s="44">
        <v>11</v>
      </c>
      <c r="B25" s="45" t="s">
        <v>52</v>
      </c>
      <c r="C25" s="46">
        <v>74261000000</v>
      </c>
      <c r="D25" s="56">
        <f>20467969013-335399500</f>
        <v>20132569513</v>
      </c>
      <c r="E25" s="56">
        <f>52408163744-2415880508</f>
        <v>49992283236</v>
      </c>
      <c r="F25" s="55">
        <f t="shared" si="1"/>
        <v>0.27110555356108862</v>
      </c>
      <c r="G25" s="55">
        <v>1.377</v>
      </c>
      <c r="H25" s="23">
        <v>14442370616</v>
      </c>
    </row>
    <row r="26" spans="1:8" x14ac:dyDescent="0.25">
      <c r="A26" s="44">
        <v>12</v>
      </c>
      <c r="B26" s="45" t="s">
        <v>77</v>
      </c>
      <c r="C26" s="46">
        <v>1140000000</v>
      </c>
      <c r="D26" s="56">
        <v>274009507</v>
      </c>
      <c r="E26" s="56">
        <v>557744437</v>
      </c>
      <c r="F26" s="55">
        <f t="shared" si="1"/>
        <v>0.24035921666666665</v>
      </c>
      <c r="G26" s="55">
        <v>1.3183</v>
      </c>
      <c r="H26" s="23">
        <v>235405000</v>
      </c>
    </row>
    <row r="27" spans="1:8" ht="19.5" customHeight="1" x14ac:dyDescent="0.25">
      <c r="A27" s="44">
        <v>13</v>
      </c>
      <c r="B27" s="45" t="s">
        <v>69</v>
      </c>
      <c r="C27" s="51">
        <v>5556000000</v>
      </c>
      <c r="D27" s="51">
        <v>1045219450</v>
      </c>
      <c r="E27" s="51">
        <v>4011910758</v>
      </c>
      <c r="F27" s="54">
        <f t="shared" si="1"/>
        <v>0.18812445104391648</v>
      </c>
      <c r="G27" s="54"/>
      <c r="H27" s="25"/>
    </row>
    <row r="28" spans="1:8" s="11" customFormat="1" ht="20.25" customHeight="1" x14ac:dyDescent="0.25">
      <c r="A28" s="60" t="s">
        <v>44</v>
      </c>
      <c r="B28" s="29" t="s">
        <v>60</v>
      </c>
      <c r="C28" s="57">
        <v>8780000000</v>
      </c>
      <c r="D28" s="52" t="s">
        <v>16</v>
      </c>
      <c r="E28" s="52"/>
      <c r="F28" s="54">
        <f t="shared" si="1"/>
        <v>0</v>
      </c>
      <c r="G28" s="54"/>
      <c r="H28" s="14" t="s">
        <v>16</v>
      </c>
    </row>
    <row r="29" spans="1:8" s="11" customFormat="1" ht="47.25" x14ac:dyDescent="0.25">
      <c r="A29" s="60" t="s">
        <v>38</v>
      </c>
      <c r="B29" s="29" t="s">
        <v>68</v>
      </c>
      <c r="C29" s="52" t="s">
        <v>16</v>
      </c>
      <c r="D29" s="57">
        <f>SUM(D30:D31)</f>
        <v>515000000</v>
      </c>
      <c r="E29" s="57">
        <f>SUM(E30:E31)</f>
        <v>515000000</v>
      </c>
      <c r="F29" s="54"/>
      <c r="G29" s="54">
        <v>0.18110000000000001</v>
      </c>
      <c r="H29" s="14">
        <v>0</v>
      </c>
    </row>
    <row r="30" spans="1:8" ht="31.5" x14ac:dyDescent="0.25">
      <c r="A30" s="44">
        <v>1</v>
      </c>
      <c r="B30" s="45" t="s">
        <v>70</v>
      </c>
      <c r="C30" s="49" t="s">
        <v>16</v>
      </c>
      <c r="D30" s="51"/>
      <c r="E30" s="51"/>
      <c r="F30" s="54"/>
      <c r="G30" s="55">
        <v>0.67359999999999998</v>
      </c>
      <c r="H30" s="25"/>
    </row>
    <row r="31" spans="1:8" ht="31.5" x14ac:dyDescent="0.25">
      <c r="A31" s="44">
        <v>2</v>
      </c>
      <c r="B31" s="45" t="s">
        <v>71</v>
      </c>
      <c r="C31" s="49" t="s">
        <v>16</v>
      </c>
      <c r="D31" s="51">
        <v>515000000</v>
      </c>
      <c r="E31" s="51">
        <v>515000000</v>
      </c>
      <c r="F31" s="54"/>
      <c r="G31" s="54"/>
      <c r="H31" s="26"/>
    </row>
  </sheetData>
  <mergeCells count="9">
    <mergeCell ref="F1:G1"/>
    <mergeCell ref="A3:G3"/>
    <mergeCell ref="F6:G6"/>
    <mergeCell ref="F5:G5"/>
    <mergeCell ref="A6:A7"/>
    <mergeCell ref="B6:B7"/>
    <mergeCell ref="C6:C7"/>
    <mergeCell ref="A1:B1"/>
    <mergeCell ref="D6:E6"/>
  </mergeCells>
  <pageMargins left="0.66" right="0.4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CĐ</vt:lpstr>
      <vt:lpstr>Thu </vt:lpstr>
      <vt:lpstr>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2021-04-07T08:03:29Z</dcterms:created>
  <dcterms:modified xsi:type="dcterms:W3CDTF">2024-10-23T09:49:31Z</dcterms:modified>
</cp:coreProperties>
</file>